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echtel\HB695 Financial Reports\Healthcare Provider Tax (HCPT)\"/>
    </mc:Choice>
  </mc:AlternateContent>
  <xr:revisionPtr revIDLastSave="0" documentId="13_ncr:1_{BE3DFC30-36FA-45C4-BA03-4A4160DB52A9}" xr6:coauthVersionLast="47" xr6:coauthVersionMax="47" xr10:uidLastSave="{00000000-0000-0000-0000-000000000000}"/>
  <bookViews>
    <workbookView xWindow="-120" yWindow="-120" windowWidth="29040" windowHeight="15840" xr2:uid="{27EB2BC8-4D73-4E08-83F8-56FF23452A4F}"/>
  </bookViews>
  <sheets>
    <sheet name="SFY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N12" i="1" s="1"/>
  <c r="N8" i="1"/>
  <c r="N7" i="1"/>
  <c r="N6" i="1"/>
  <c r="N13" i="1"/>
  <c r="N11" i="1"/>
  <c r="N10" i="1"/>
  <c r="N9" i="1"/>
  <c r="K11" i="1" l="1"/>
  <c r="K6" i="1"/>
  <c r="H6" i="1"/>
  <c r="E6" i="1"/>
  <c r="H11" i="1"/>
  <c r="E11" i="1"/>
  <c r="H20" i="1" l="1"/>
  <c r="G20" i="1"/>
  <c r="K26" i="1" l="1"/>
  <c r="N14" i="1" l="1"/>
  <c r="M14" i="1"/>
  <c r="J14" i="1"/>
  <c r="M27" i="1"/>
  <c r="J27" i="1"/>
  <c r="G27" i="1"/>
  <c r="D27" i="1"/>
  <c r="H26" i="1"/>
  <c r="H25" i="1"/>
  <c r="H24" i="1"/>
  <c r="H22" i="1"/>
  <c r="E26" i="1"/>
  <c r="E25" i="1"/>
  <c r="E24" i="1"/>
  <c r="E22" i="1"/>
  <c r="G13" i="1"/>
  <c r="H13" i="1" s="1"/>
  <c r="D13" i="1"/>
  <c r="E13" i="1" s="1"/>
  <c r="P26" i="1"/>
  <c r="P25" i="1"/>
  <c r="P24" i="1"/>
  <c r="P23" i="1"/>
  <c r="P22" i="1"/>
  <c r="P21" i="1"/>
  <c r="P20" i="1"/>
  <c r="P7" i="1"/>
  <c r="P8" i="1"/>
  <c r="P9" i="1"/>
  <c r="P10" i="1"/>
  <c r="P11" i="1"/>
  <c r="P12" i="1"/>
  <c r="P6" i="1"/>
  <c r="H12" i="1"/>
  <c r="H10" i="1"/>
  <c r="H9" i="1"/>
  <c r="H8" i="1"/>
  <c r="H7" i="1"/>
  <c r="E12" i="1"/>
  <c r="E9" i="1"/>
  <c r="E10" i="1"/>
  <c r="E7" i="1"/>
  <c r="E8" i="1"/>
  <c r="M33" i="1" l="1"/>
  <c r="J33" i="1"/>
  <c r="H27" i="1"/>
  <c r="E27" i="1"/>
  <c r="Q11" i="1"/>
  <c r="R11" i="1" s="1"/>
  <c r="D14" i="1"/>
  <c r="D33" i="1" s="1"/>
  <c r="Q6" i="1"/>
  <c r="R6" i="1" s="1"/>
  <c r="P27" i="1"/>
  <c r="P13" i="1"/>
  <c r="P14" i="1" s="1"/>
  <c r="G14" i="1"/>
  <c r="G33" i="1" s="1"/>
  <c r="H14" i="1"/>
  <c r="E14" i="1"/>
  <c r="E33" i="1" l="1"/>
  <c r="H33" i="1"/>
  <c r="P33" i="1"/>
  <c r="N1" i="1" l="1"/>
  <c r="K1" i="1"/>
  <c r="K13" i="1" l="1"/>
  <c r="Q13" i="1" s="1"/>
  <c r="R13" i="1" s="1"/>
  <c r="K12" i="1"/>
  <c r="Q12" i="1" s="1"/>
  <c r="R12" i="1" s="1"/>
  <c r="K10" i="1"/>
  <c r="Q10" i="1" s="1"/>
  <c r="R10" i="1" s="1"/>
  <c r="K8" i="1"/>
  <c r="Q8" i="1" s="1"/>
  <c r="R8" i="1" s="1"/>
  <c r="K7" i="1"/>
  <c r="K9" i="1"/>
  <c r="Q9" i="1" s="1"/>
  <c r="R9" i="1" s="1"/>
  <c r="N25" i="1"/>
  <c r="N26" i="1"/>
  <c r="N24" i="1"/>
  <c r="Q21" i="1"/>
  <c r="R21" i="1" s="1"/>
  <c r="Q20" i="1"/>
  <c r="R20" i="1" s="1"/>
  <c r="K25" i="1"/>
  <c r="K24" i="1"/>
  <c r="K22" i="1"/>
  <c r="K14" i="1" l="1"/>
  <c r="Q7" i="1"/>
  <c r="Q23" i="1"/>
  <c r="R23" i="1" s="1"/>
  <c r="Q22" i="1"/>
  <c r="R22" i="1" s="1"/>
  <c r="N27" i="1"/>
  <c r="N33" i="1" s="1"/>
  <c r="Q25" i="1"/>
  <c r="R25" i="1" s="1"/>
  <c r="K27" i="1"/>
  <c r="K33" i="1" s="1"/>
  <c r="Q26" i="1"/>
  <c r="R26" i="1" s="1"/>
  <c r="Q24" i="1"/>
  <c r="R24" i="1" s="1"/>
  <c r="R7" i="1" l="1"/>
  <c r="R14" i="1" s="1"/>
  <c r="Q14" i="1"/>
  <c r="R27" i="1"/>
  <c r="R33" i="1" s="1"/>
  <c r="Q27" i="1"/>
  <c r="Q33" i="1" s="1"/>
</calcChain>
</file>

<file path=xl/sharedStrings.xml><?xml version="1.0" encoding="utf-8"?>
<sst xmlns="http://schemas.openxmlformats.org/spreadsheetml/2006/main" count="84" uniqueCount="41">
  <si>
    <t>Collected by Department of Revenue</t>
  </si>
  <si>
    <t>(a) KRS 142.303</t>
  </si>
  <si>
    <t>(b) KRS 142.307</t>
  </si>
  <si>
    <t>(c) KRS 142.314</t>
  </si>
  <si>
    <t>(d) KRS 142.315</t>
  </si>
  <si>
    <t>(e) KRS 142.316</t>
  </si>
  <si>
    <t>(f) KRS 142.318</t>
  </si>
  <si>
    <t>(g) KRS 142.361</t>
  </si>
  <si>
    <t>(h) KRS 142.363</t>
  </si>
  <si>
    <t>(i) KRS 205.6403(3)(h)</t>
  </si>
  <si>
    <t>(j) KRS 205.6403(3)(i)</t>
  </si>
  <si>
    <t>(k) KRS 205.6412</t>
  </si>
  <si>
    <t>(l) Other</t>
  </si>
  <si>
    <t>Collected by Department for Medicaid Services</t>
  </si>
  <si>
    <t>Hospital Tax</t>
  </si>
  <si>
    <t>Home Health Agencies</t>
  </si>
  <si>
    <t>Psychiatric Residential Treatment Facilities (PRTF)</t>
  </si>
  <si>
    <t>Medicaid Managed Care Organizations</t>
  </si>
  <si>
    <t>Nursing Facilities</t>
  </si>
  <si>
    <t>Ambulance (APAP)</t>
  </si>
  <si>
    <t>Hospital Rate Improvement Program (HRIP)- Outpatient</t>
  </si>
  <si>
    <t>State Revenue</t>
  </si>
  <si>
    <t>Federal Match</t>
  </si>
  <si>
    <t>SFY 2025 Q1</t>
  </si>
  <si>
    <t>SFY 2025 Q2</t>
  </si>
  <si>
    <t>SFY 2025 Q3</t>
  </si>
  <si>
    <t>SFY 2025 Q4</t>
  </si>
  <si>
    <t>SFY 2025 Total</t>
  </si>
  <si>
    <t>Total</t>
  </si>
  <si>
    <t>Grand Total</t>
  </si>
  <si>
    <t>FMAP</t>
  </si>
  <si>
    <t>SFY 2025 Grand Total</t>
  </si>
  <si>
    <t>Supports for Community Living (SCL) &amp; Intermediate Care Facility-IDD Services (ICF-IDD)</t>
  </si>
  <si>
    <t>Regional Community Mental Health and IDD Services (ICF-IDD)</t>
  </si>
  <si>
    <t>Total Funds</t>
  </si>
  <si>
    <t>Kentucky Access Assessment from HBE</t>
  </si>
  <si>
    <t>Hospital Rate Improvement Program (HRIP)- Inpatient (Q2 includes CY2023 total HRIP quality)</t>
  </si>
  <si>
    <t>Managed Care 1% Assessment</t>
  </si>
  <si>
    <r>
      <t xml:space="preserve">Kentucky Trauma Hospital Rate Improvement (KTHRI) - </t>
    </r>
    <r>
      <rPr>
        <b/>
        <u/>
        <sz val="11"/>
        <color theme="1"/>
        <rFont val="Aptos Narrow"/>
        <family val="2"/>
        <scheme val="minor"/>
      </rPr>
      <t>IGT</t>
    </r>
  </si>
  <si>
    <r>
      <t xml:space="preserve">University Hospital Directed Payment - </t>
    </r>
    <r>
      <rPr>
        <b/>
        <u/>
        <sz val="11"/>
        <color theme="1"/>
        <rFont val="Aptos Narrow"/>
        <family val="2"/>
        <scheme val="minor"/>
      </rPr>
      <t>IGT</t>
    </r>
  </si>
  <si>
    <r>
      <t xml:space="preserve">Ambulance Supplemental Payment Program (ASPP) - </t>
    </r>
    <r>
      <rPr>
        <b/>
        <u/>
        <sz val="11"/>
        <color theme="1"/>
        <rFont val="Aptos Narrow"/>
        <family val="2"/>
        <scheme val="minor"/>
      </rPr>
      <t>IGT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</si>
</sst>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right"/>
    </xf>
    <xf numFmtId="10" fontId="0" fillId="2" borderId="0" xfId="1" applyNumberFormat="1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0" fillId="2" borderId="0" xfId="0" applyNumberFormat="1" applyFill="1"/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wrapText="1"/>
    </xf>
    <xf numFmtId="165" fontId="0" fillId="2" borderId="3" xfId="0" applyNumberFormat="1" applyFill="1" applyBorder="1" applyAlignment="1">
      <alignment vertical="center"/>
    </xf>
    <xf numFmtId="165" fontId="0" fillId="2" borderId="4" xfId="0" applyNumberFormat="1" applyFill="1" applyBorder="1" applyAlignment="1">
      <alignment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horizontal="right" vertical="center"/>
    </xf>
    <xf numFmtId="165" fontId="0" fillId="2" borderId="5" xfId="0" applyNumberFormat="1" applyFill="1" applyBorder="1" applyAlignment="1">
      <alignment vertical="center"/>
    </xf>
    <xf numFmtId="165" fontId="0" fillId="2" borderId="6" xfId="0" applyNumberFormat="1" applyFill="1" applyBorder="1" applyAlignment="1">
      <alignment vertical="center"/>
    </xf>
    <xf numFmtId="165" fontId="0" fillId="2" borderId="7" xfId="0" applyNumberFormat="1" applyFill="1" applyBorder="1" applyAlignment="1">
      <alignment vertical="center"/>
    </xf>
    <xf numFmtId="165" fontId="0" fillId="2" borderId="8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horizontal="right" vertical="center"/>
    </xf>
    <xf numFmtId="165" fontId="5" fillId="2" borderId="0" xfId="0" applyNumberFormat="1" applyFont="1" applyFill="1"/>
    <xf numFmtId="165" fontId="0" fillId="2" borderId="0" xfId="0" applyNumberFormat="1" applyFill="1"/>
    <xf numFmtId="165" fontId="3" fillId="2" borderId="0" xfId="0" applyNumberFormat="1" applyFont="1" applyFill="1"/>
    <xf numFmtId="165" fontId="2" fillId="3" borderId="5" xfId="0" applyNumberFormat="1" applyFont="1" applyFill="1" applyBorder="1"/>
    <xf numFmtId="165" fontId="2" fillId="3" borderId="6" xfId="0" applyNumberFormat="1" applyFont="1" applyFill="1" applyBorder="1"/>
    <xf numFmtId="165" fontId="3" fillId="2" borderId="2" xfId="0" applyNumberFormat="1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right" vertical="center"/>
    </xf>
    <xf numFmtId="165" fontId="0" fillId="2" borderId="6" xfId="0" applyNumberFormat="1" applyFill="1" applyBorder="1" applyAlignment="1">
      <alignment horizontal="right" vertical="center"/>
    </xf>
    <xf numFmtId="165" fontId="0" fillId="2" borderId="7" xfId="0" applyNumberFormat="1" applyFill="1" applyBorder="1" applyAlignment="1">
      <alignment horizontal="right" vertical="center"/>
    </xf>
    <xf numFmtId="165" fontId="0" fillId="2" borderId="8" xfId="0" applyNumberFormat="1" applyFill="1" applyBorder="1" applyAlignment="1">
      <alignment horizontal="right" vertical="center"/>
    </xf>
    <xf numFmtId="165" fontId="6" fillId="2" borderId="0" xfId="0" applyNumberFormat="1" applyFont="1" applyFill="1"/>
    <xf numFmtId="165" fontId="0" fillId="4" borderId="5" xfId="0" applyNumberFormat="1" applyFill="1" applyBorder="1" applyAlignment="1">
      <alignment horizontal="right" vertical="center"/>
    </xf>
    <xf numFmtId="165" fontId="0" fillId="4" borderId="6" xfId="0" applyNumberFormat="1" applyFill="1" applyBorder="1" applyAlignment="1">
      <alignment horizontal="right" vertic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13" xfId="0" applyNumberFormat="1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B884-48C9-4C88-9B66-9A7CD88B5E6D}">
  <sheetPr>
    <pageSetUpPr fitToPage="1"/>
  </sheetPr>
  <dimension ref="A1:R42"/>
  <sheetViews>
    <sheetView tabSelected="1" topLeftCell="A8" workbookViewId="0">
      <selection activeCell="J23" sqref="J23"/>
    </sheetView>
  </sheetViews>
  <sheetFormatPr defaultRowHeight="15.75" customHeight="1" x14ac:dyDescent="0.25"/>
  <cols>
    <col min="1" max="1" width="4" style="1" customWidth="1"/>
    <col min="2" max="2" width="20" style="1" bestFit="1" customWidth="1"/>
    <col min="3" max="3" width="43.7109375" style="11" customWidth="1"/>
    <col min="4" max="4" width="14.85546875" style="1" bestFit="1" customWidth="1"/>
    <col min="5" max="5" width="16.42578125" style="1" bestFit="1" customWidth="1"/>
    <col min="6" max="6" width="1.28515625" style="1" customWidth="1"/>
    <col min="7" max="7" width="14.85546875" style="1" bestFit="1" customWidth="1"/>
    <col min="8" max="8" width="16.42578125" style="1" bestFit="1" customWidth="1"/>
    <col min="9" max="9" width="1.28515625" style="1" customWidth="1"/>
    <col min="10" max="10" width="14.85546875" style="1" bestFit="1" customWidth="1"/>
    <col min="11" max="11" width="16.42578125" style="1" bestFit="1" customWidth="1"/>
    <col min="12" max="12" width="1.28515625" style="1" customWidth="1"/>
    <col min="13" max="13" width="14.28515625" style="1" bestFit="1" customWidth="1"/>
    <col min="14" max="14" width="13.5703125" style="1" bestFit="1" customWidth="1"/>
    <col min="15" max="15" width="1.28515625" style="1" customWidth="1"/>
    <col min="16" max="18" width="16.42578125" style="1" bestFit="1" customWidth="1"/>
    <col min="19" max="16384" width="9.140625" style="1"/>
  </cols>
  <sheetData>
    <row r="1" spans="1:18" ht="15" hidden="1" x14ac:dyDescent="0.25">
      <c r="D1" s="3" t="s">
        <v>30</v>
      </c>
      <c r="E1" s="4">
        <v>0.71779999999999999</v>
      </c>
      <c r="G1" s="3" t="s">
        <v>30</v>
      </c>
      <c r="H1" s="4">
        <v>0.71479999999999999</v>
      </c>
      <c r="J1" s="3" t="s">
        <v>30</v>
      </c>
      <c r="K1" s="4">
        <f>H1</f>
        <v>0.71479999999999999</v>
      </c>
      <c r="M1" s="3" t="s">
        <v>30</v>
      </c>
      <c r="N1" s="4">
        <f>H1</f>
        <v>0.71479999999999999</v>
      </c>
    </row>
    <row r="2" spans="1:18" ht="15" hidden="1" x14ac:dyDescent="0.25">
      <c r="D2" s="3"/>
      <c r="E2" s="4">
        <v>0.8</v>
      </c>
      <c r="G2" s="3"/>
      <c r="H2" s="4">
        <v>0.8</v>
      </c>
      <c r="J2" s="3"/>
      <c r="K2" s="4">
        <v>0.8</v>
      </c>
      <c r="M2" s="3"/>
      <c r="N2" s="4">
        <v>0.8</v>
      </c>
    </row>
    <row r="3" spans="1:18" ht="15.75" customHeight="1" thickBot="1" x14ac:dyDescent="0.3">
      <c r="C3" s="14"/>
    </row>
    <row r="4" spans="1:18" ht="15.75" customHeight="1" x14ac:dyDescent="0.25">
      <c r="D4" s="49" t="s">
        <v>23</v>
      </c>
      <c r="E4" s="50"/>
      <c r="F4" s="5"/>
      <c r="G4" s="49" t="s">
        <v>24</v>
      </c>
      <c r="H4" s="50"/>
      <c r="I4" s="5"/>
      <c r="J4" s="49" t="s">
        <v>25</v>
      </c>
      <c r="K4" s="50"/>
      <c r="L4" s="5"/>
      <c r="M4" s="49" t="s">
        <v>26</v>
      </c>
      <c r="N4" s="50"/>
      <c r="O4" s="5"/>
      <c r="P4" s="47" t="s">
        <v>27</v>
      </c>
      <c r="Q4" s="47"/>
      <c r="R4" s="47"/>
    </row>
    <row r="5" spans="1:18" ht="14.25" customHeight="1" thickBot="1" x14ac:dyDescent="0.3">
      <c r="A5" s="2" t="s">
        <v>0</v>
      </c>
      <c r="D5" s="8" t="s">
        <v>21</v>
      </c>
      <c r="E5" s="9" t="s">
        <v>22</v>
      </c>
      <c r="F5" s="6"/>
      <c r="G5" s="8" t="s">
        <v>21</v>
      </c>
      <c r="H5" s="9" t="s">
        <v>22</v>
      </c>
      <c r="I5" s="6"/>
      <c r="J5" s="8" t="s">
        <v>21</v>
      </c>
      <c r="K5" s="9" t="s">
        <v>22</v>
      </c>
      <c r="L5" s="6"/>
      <c r="M5" s="8" t="s">
        <v>21</v>
      </c>
      <c r="N5" s="9" t="s">
        <v>22</v>
      </c>
      <c r="O5" s="5"/>
      <c r="P5" s="10" t="s">
        <v>21</v>
      </c>
      <c r="Q5" s="10" t="s">
        <v>22</v>
      </c>
      <c r="R5" s="10" t="s">
        <v>34</v>
      </c>
    </row>
    <row r="6" spans="1:18" ht="15" x14ac:dyDescent="0.25">
      <c r="B6" s="12" t="s">
        <v>1</v>
      </c>
      <c r="C6" s="11" t="s">
        <v>14</v>
      </c>
      <c r="D6" s="20">
        <v>44982589.100000001</v>
      </c>
      <c r="E6" s="21">
        <f>(D6/(1-E$2)-D6)</f>
        <v>179930356.40000007</v>
      </c>
      <c r="F6" s="22"/>
      <c r="G6" s="20">
        <v>44588107.079999998</v>
      </c>
      <c r="H6" s="21">
        <f>(G6/(1-H$2)-G6)</f>
        <v>178352428.32000005</v>
      </c>
      <c r="I6" s="22"/>
      <c r="J6" s="20">
        <v>44333243.439999998</v>
      </c>
      <c r="K6" s="21">
        <f>(J6/(1-K$2)-J6)</f>
        <v>177332973.76000005</v>
      </c>
      <c r="L6" s="22"/>
      <c r="M6" s="20">
        <v>44170427.109999999</v>
      </c>
      <c r="N6" s="21">
        <f>(M6/(1-N$2)-M6)</f>
        <v>176681708.44000006</v>
      </c>
      <c r="O6" s="22"/>
      <c r="P6" s="22">
        <f>SUM(D6,G6,J6,M6)</f>
        <v>178074366.73000002</v>
      </c>
      <c r="Q6" s="22">
        <f>SUM(E6,H6,K6,N6)</f>
        <v>712297466.92000031</v>
      </c>
      <c r="R6" s="23">
        <f>SUM(P6:Q6)</f>
        <v>890371833.65000033</v>
      </c>
    </row>
    <row r="7" spans="1:18" ht="15" x14ac:dyDescent="0.25">
      <c r="B7" s="12" t="s">
        <v>2</v>
      </c>
      <c r="C7" s="11" t="s">
        <v>15</v>
      </c>
      <c r="D7" s="24">
        <v>2092568.3</v>
      </c>
      <c r="E7" s="25">
        <f t="shared" ref="E7:E13" si="0">(D7/(1-E$1)-D7)</f>
        <v>5322627.6603118358</v>
      </c>
      <c r="F7" s="22"/>
      <c r="G7" s="24">
        <v>1953967.1</v>
      </c>
      <c r="H7" s="25">
        <f t="shared" ref="H7:H13" si="1">(G7/(1-H$1)-G7)</f>
        <v>4897249.9406732116</v>
      </c>
      <c r="I7" s="22"/>
      <c r="J7" s="24">
        <v>2033558.4100000001</v>
      </c>
      <c r="K7" s="25">
        <f t="shared" ref="K7:K13" si="2">(J7/(1-K$1)-J7)</f>
        <v>5096730.5451192148</v>
      </c>
      <c r="L7" s="22"/>
      <c r="M7" s="24">
        <v>2288459.73</v>
      </c>
      <c r="N7" s="25">
        <f t="shared" ref="N7:N13" si="3">(M7/(1-N$1)-M7)</f>
        <v>5735592.6192286108</v>
      </c>
      <c r="O7" s="22"/>
      <c r="P7" s="22">
        <f t="shared" ref="P7:P13" si="4">SUM(D7,G7,J7,M7)</f>
        <v>8368553.540000001</v>
      </c>
      <c r="Q7" s="22">
        <f t="shared" ref="Q7:Q13" si="5">SUM(E7,H7,K7,N7)</f>
        <v>21052200.76533287</v>
      </c>
      <c r="R7" s="23">
        <f t="shared" ref="R7:R13" si="6">SUM(P7:Q7)</f>
        <v>29420754.305332869</v>
      </c>
    </row>
    <row r="8" spans="1:18" ht="30" x14ac:dyDescent="0.25">
      <c r="B8" s="12" t="s">
        <v>3</v>
      </c>
      <c r="C8" s="11" t="s">
        <v>33</v>
      </c>
      <c r="D8" s="24">
        <v>0</v>
      </c>
      <c r="E8" s="25">
        <f t="shared" si="0"/>
        <v>0</v>
      </c>
      <c r="F8" s="22"/>
      <c r="G8" s="24">
        <v>0</v>
      </c>
      <c r="H8" s="25">
        <f t="shared" si="1"/>
        <v>0</v>
      </c>
      <c r="I8" s="22"/>
      <c r="J8" s="24">
        <v>0</v>
      </c>
      <c r="K8" s="25">
        <f t="shared" si="2"/>
        <v>0</v>
      </c>
      <c r="L8" s="22"/>
      <c r="M8" s="24">
        <v>2780820.26</v>
      </c>
      <c r="N8" s="25">
        <f t="shared" si="3"/>
        <v>6969601.4090042058</v>
      </c>
      <c r="O8" s="22"/>
      <c r="P8" s="22">
        <f t="shared" si="4"/>
        <v>2780820.26</v>
      </c>
      <c r="Q8" s="22">
        <f t="shared" si="5"/>
        <v>6969601.4090042058</v>
      </c>
      <c r="R8" s="23">
        <f t="shared" si="6"/>
        <v>9750421.6690042056</v>
      </c>
    </row>
    <row r="9" spans="1:18" ht="30" x14ac:dyDescent="0.25">
      <c r="B9" s="12" t="s">
        <v>4</v>
      </c>
      <c r="C9" s="11" t="s">
        <v>16</v>
      </c>
      <c r="D9" s="24">
        <v>0</v>
      </c>
      <c r="E9" s="25">
        <f>(D9/(1-E$1)-D9)</f>
        <v>0</v>
      </c>
      <c r="F9" s="22"/>
      <c r="G9" s="24">
        <v>0</v>
      </c>
      <c r="H9" s="25">
        <f>(G9/(1-H$1)-G9)</f>
        <v>0</v>
      </c>
      <c r="I9" s="22"/>
      <c r="J9" s="24">
        <v>0</v>
      </c>
      <c r="K9" s="25">
        <f>(J9/(1-K$1)-J9)</f>
        <v>0</v>
      </c>
      <c r="L9" s="22"/>
      <c r="M9" s="24">
        <v>0</v>
      </c>
      <c r="N9" s="25">
        <f>(M9/(1-N$1)-M9)</f>
        <v>0</v>
      </c>
      <c r="O9" s="22"/>
      <c r="P9" s="22">
        <f t="shared" si="4"/>
        <v>0</v>
      </c>
      <c r="Q9" s="22">
        <f t="shared" si="5"/>
        <v>0</v>
      </c>
      <c r="R9" s="23">
        <f t="shared" si="6"/>
        <v>0</v>
      </c>
    </row>
    <row r="10" spans="1:18" ht="15" x14ac:dyDescent="0.25">
      <c r="B10" s="12" t="s">
        <v>5</v>
      </c>
      <c r="C10" s="11" t="s">
        <v>17</v>
      </c>
      <c r="D10" s="24">
        <v>0</v>
      </c>
      <c r="E10" s="25">
        <f t="shared" si="0"/>
        <v>0</v>
      </c>
      <c r="F10" s="22"/>
      <c r="G10" s="24">
        <v>0</v>
      </c>
      <c r="H10" s="25">
        <f t="shared" si="1"/>
        <v>0</v>
      </c>
      <c r="I10" s="22"/>
      <c r="J10" s="24">
        <v>0</v>
      </c>
      <c r="K10" s="25">
        <f t="shared" si="2"/>
        <v>0</v>
      </c>
      <c r="L10" s="22"/>
      <c r="M10" s="24">
        <v>0</v>
      </c>
      <c r="N10" s="25">
        <f t="shared" si="3"/>
        <v>0</v>
      </c>
      <c r="O10" s="22"/>
      <c r="P10" s="22">
        <f t="shared" si="4"/>
        <v>0</v>
      </c>
      <c r="Q10" s="22">
        <f t="shared" si="5"/>
        <v>0</v>
      </c>
      <c r="R10" s="23">
        <f t="shared" si="6"/>
        <v>0</v>
      </c>
    </row>
    <row r="11" spans="1:18" ht="15" x14ac:dyDescent="0.25">
      <c r="B11" s="12" t="s">
        <v>6</v>
      </c>
      <c r="C11" s="11" t="s">
        <v>19</v>
      </c>
      <c r="D11" s="24">
        <v>2941284.6100000003</v>
      </c>
      <c r="E11" s="25">
        <f>(D11/(1-E$2)-D11)</f>
        <v>11765138.440000005</v>
      </c>
      <c r="F11" s="22"/>
      <c r="G11" s="24">
        <v>2948764.73</v>
      </c>
      <c r="H11" s="25">
        <f>(G11/(1-H$2)-G11)</f>
        <v>11795058.920000004</v>
      </c>
      <c r="I11" s="22"/>
      <c r="J11" s="24">
        <v>2876509.5</v>
      </c>
      <c r="K11" s="25">
        <f>(J11/(1-K$2)-J11)</f>
        <v>11506038.000000004</v>
      </c>
      <c r="L11" s="22"/>
      <c r="M11" s="24">
        <v>2901513.52</v>
      </c>
      <c r="N11" s="25">
        <f>(M11/(1-N$2)-M11)</f>
        <v>11606054.080000004</v>
      </c>
      <c r="O11" s="22"/>
      <c r="P11" s="22">
        <f t="shared" si="4"/>
        <v>11668072.359999999</v>
      </c>
      <c r="Q11" s="22">
        <f t="shared" si="5"/>
        <v>46672289.44000002</v>
      </c>
      <c r="R11" s="23">
        <f t="shared" si="6"/>
        <v>58340361.800000019</v>
      </c>
    </row>
    <row r="12" spans="1:18" ht="15" x14ac:dyDescent="0.25">
      <c r="B12" s="12" t="s">
        <v>7</v>
      </c>
      <c r="C12" s="11" t="s">
        <v>18</v>
      </c>
      <c r="D12" s="24">
        <v>29986674.039999999</v>
      </c>
      <c r="E12" s="25">
        <f t="shared" si="0"/>
        <v>76273687.547526568</v>
      </c>
      <c r="F12" s="22"/>
      <c r="G12" s="24">
        <v>29464155.130000003</v>
      </c>
      <c r="H12" s="25">
        <f t="shared" si="1"/>
        <v>73846346.728345037</v>
      </c>
      <c r="I12" s="22"/>
      <c r="J12" s="24">
        <v>26702485.620000005</v>
      </c>
      <c r="K12" s="25">
        <f t="shared" si="2"/>
        <v>66924743.061626941</v>
      </c>
      <c r="L12" s="22"/>
      <c r="M12" s="24">
        <f>161406.47+320586.55+544245.46+27813719.42</f>
        <v>28839957.900000002</v>
      </c>
      <c r="N12" s="25">
        <f t="shared" si="3"/>
        <v>72281914.119635344</v>
      </c>
      <c r="O12" s="22"/>
      <c r="P12" s="22">
        <f t="shared" si="4"/>
        <v>114993272.69000001</v>
      </c>
      <c r="Q12" s="22">
        <f t="shared" si="5"/>
        <v>289326691.45713389</v>
      </c>
      <c r="R12" s="23">
        <f t="shared" si="6"/>
        <v>404319964.14713389</v>
      </c>
    </row>
    <row r="13" spans="1:18" ht="45.75" thickBot="1" x14ac:dyDescent="0.3">
      <c r="B13" s="12" t="s">
        <v>8</v>
      </c>
      <c r="C13" s="13" t="s">
        <v>32</v>
      </c>
      <c r="D13" s="26">
        <f>5275370.59+3256833.42</f>
        <v>8532204.0099999998</v>
      </c>
      <c r="E13" s="27">
        <f t="shared" si="0"/>
        <v>21702395.600205526</v>
      </c>
      <c r="F13" s="22"/>
      <c r="G13" s="26">
        <f>5769963+2474522.95</f>
        <v>8244485.9500000002</v>
      </c>
      <c r="H13" s="27">
        <f t="shared" si="1"/>
        <v>20663248.797545582</v>
      </c>
      <c r="I13" s="22"/>
      <c r="J13" s="26">
        <v>7123737.4700000007</v>
      </c>
      <c r="K13" s="27">
        <f t="shared" si="2"/>
        <v>17854304.149915852</v>
      </c>
      <c r="L13" s="22"/>
      <c r="M13" s="26">
        <v>5307907.49</v>
      </c>
      <c r="N13" s="27">
        <f t="shared" si="3"/>
        <v>13303268.842398318</v>
      </c>
      <c r="O13" s="22"/>
      <c r="P13" s="28">
        <f t="shared" si="4"/>
        <v>29208334.920000002</v>
      </c>
      <c r="Q13" s="28">
        <f t="shared" si="5"/>
        <v>73523217.390065283</v>
      </c>
      <c r="R13" s="29">
        <f t="shared" si="6"/>
        <v>102731552.31006528</v>
      </c>
    </row>
    <row r="14" spans="1:18" ht="15" x14ac:dyDescent="0.25">
      <c r="C14" s="15" t="s">
        <v>28</v>
      </c>
      <c r="D14" s="30">
        <f>SUM(D6:D13)</f>
        <v>88535320.060000002</v>
      </c>
      <c r="E14" s="30">
        <f>SUM(E6:E13)</f>
        <v>294994205.64804399</v>
      </c>
      <c r="F14" s="31"/>
      <c r="G14" s="30">
        <f>SUM(G6:G13)</f>
        <v>87199479.989999995</v>
      </c>
      <c r="H14" s="30">
        <f>SUM(H6:H13)</f>
        <v>289554332.70656383</v>
      </c>
      <c r="I14" s="31"/>
      <c r="J14" s="30">
        <f>SUM(J6:J13)</f>
        <v>83069534.439999998</v>
      </c>
      <c r="K14" s="30">
        <f>SUM(K6:K13)</f>
        <v>278714789.51666206</v>
      </c>
      <c r="L14" s="31"/>
      <c r="M14" s="30">
        <f>SUM(M6:M13)</f>
        <v>86289086.00999999</v>
      </c>
      <c r="N14" s="30">
        <f>SUM(N6:N13)</f>
        <v>286578139.5102666</v>
      </c>
      <c r="O14" s="31"/>
      <c r="P14" s="30">
        <f>SUM(P6:P13)</f>
        <v>345093420.5</v>
      </c>
      <c r="Q14" s="30">
        <f>SUM(Q6:Q13)</f>
        <v>1149841467.3815365</v>
      </c>
      <c r="R14" s="30">
        <f>SUM(R6:R13)</f>
        <v>1494934887.8815367</v>
      </c>
    </row>
    <row r="15" spans="1:18" ht="15" x14ac:dyDescent="0.25">
      <c r="C15" s="15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15" x14ac:dyDescent="0.25">
      <c r="C16" s="15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thickBot="1" x14ac:dyDescent="0.3">
      <c r="C17" s="16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15" x14ac:dyDescent="0.25">
      <c r="D18" s="43" t="s">
        <v>23</v>
      </c>
      <c r="E18" s="44"/>
      <c r="F18" s="32"/>
      <c r="G18" s="43" t="s">
        <v>24</v>
      </c>
      <c r="H18" s="44"/>
      <c r="I18" s="32"/>
      <c r="J18" s="43" t="s">
        <v>25</v>
      </c>
      <c r="K18" s="44"/>
      <c r="L18" s="32"/>
      <c r="M18" s="43" t="s">
        <v>26</v>
      </c>
      <c r="N18" s="44"/>
      <c r="O18" s="32"/>
      <c r="P18" s="48" t="s">
        <v>27</v>
      </c>
      <c r="Q18" s="48"/>
      <c r="R18" s="48"/>
    </row>
    <row r="19" spans="1:18" thickBot="1" x14ac:dyDescent="0.3">
      <c r="A19" s="2" t="s">
        <v>13</v>
      </c>
      <c r="D19" s="33" t="s">
        <v>21</v>
      </c>
      <c r="E19" s="34" t="s">
        <v>22</v>
      </c>
      <c r="F19" s="32"/>
      <c r="G19" s="33" t="s">
        <v>21</v>
      </c>
      <c r="H19" s="34" t="s">
        <v>22</v>
      </c>
      <c r="I19" s="32"/>
      <c r="J19" s="33" t="s">
        <v>21</v>
      </c>
      <c r="K19" s="34" t="s">
        <v>22</v>
      </c>
      <c r="L19" s="32"/>
      <c r="M19" s="33" t="s">
        <v>21</v>
      </c>
      <c r="N19" s="34" t="s">
        <v>22</v>
      </c>
      <c r="O19" s="32"/>
      <c r="P19" s="35" t="s">
        <v>21</v>
      </c>
      <c r="Q19" s="35" t="s">
        <v>22</v>
      </c>
      <c r="R19" s="35" t="s">
        <v>34</v>
      </c>
    </row>
    <row r="20" spans="1:18" ht="45" x14ac:dyDescent="0.25">
      <c r="B20" s="17" t="s">
        <v>9</v>
      </c>
      <c r="C20" s="11" t="s">
        <v>36</v>
      </c>
      <c r="D20" s="36">
        <v>54873123.579999998</v>
      </c>
      <c r="E20" s="37">
        <v>193386984.52000007</v>
      </c>
      <c r="F20" s="23"/>
      <c r="G20" s="36">
        <f>51162619.01+52448701.72</f>
        <v>103611320.72999999</v>
      </c>
      <c r="H20" s="25">
        <f>174924175.56+209811834.29</f>
        <v>384736009.85000002</v>
      </c>
      <c r="I20" s="23"/>
      <c r="J20" s="36">
        <v>53696365.240000002</v>
      </c>
      <c r="K20" s="37">
        <v>179262019.44999999</v>
      </c>
      <c r="L20" s="23"/>
      <c r="M20" s="36">
        <v>48327807.350000001</v>
      </c>
      <c r="N20" s="37">
        <v>162098334.81</v>
      </c>
      <c r="O20" s="23"/>
      <c r="P20" s="23">
        <f t="shared" ref="P20:P26" si="7">SUM(D20,G20,J20,M20)</f>
        <v>260508616.90000001</v>
      </c>
      <c r="Q20" s="23">
        <f t="shared" ref="Q20:Q26" si="8">SUM(E20,H20,K20,N20)</f>
        <v>919483348.63000011</v>
      </c>
      <c r="R20" s="22">
        <f t="shared" ref="R20:R26" si="9">SUM(P20:Q20)</f>
        <v>1179991965.5300002</v>
      </c>
    </row>
    <row r="21" spans="1:18" ht="30" x14ac:dyDescent="0.25">
      <c r="B21" s="17" t="s">
        <v>10</v>
      </c>
      <c r="C21" s="11" t="s">
        <v>20</v>
      </c>
      <c r="D21" s="36">
        <v>81454825.900000006</v>
      </c>
      <c r="E21" s="37">
        <v>349875873.30999994</v>
      </c>
      <c r="F21" s="23"/>
      <c r="G21" s="36">
        <v>63840768.06000001</v>
      </c>
      <c r="H21" s="25">
        <v>269230183.51999992</v>
      </c>
      <c r="I21" s="23"/>
      <c r="J21" s="36">
        <v>86246634.020000026</v>
      </c>
      <c r="K21" s="37">
        <v>358128881.06999981</v>
      </c>
      <c r="L21" s="23"/>
      <c r="M21" s="36">
        <v>73755677.420000002</v>
      </c>
      <c r="N21" s="37">
        <v>375782691.23000014</v>
      </c>
      <c r="O21" s="23"/>
      <c r="P21" s="23">
        <f t="shared" si="7"/>
        <v>305297905.40000004</v>
      </c>
      <c r="Q21" s="23">
        <f t="shared" si="8"/>
        <v>1353017629.1299999</v>
      </c>
      <c r="R21" s="22">
        <f t="shared" si="9"/>
        <v>1658315534.53</v>
      </c>
    </row>
    <row r="22" spans="1:18" ht="30" x14ac:dyDescent="0.25">
      <c r="B22" s="18" t="s">
        <v>11</v>
      </c>
      <c r="C22" s="19" t="s">
        <v>38</v>
      </c>
      <c r="D22" s="36">
        <v>0</v>
      </c>
      <c r="E22" s="37">
        <f t="shared" ref="E22:E26" si="10">(D22/(1-E$1)-D22)</f>
        <v>0</v>
      </c>
      <c r="F22" s="23"/>
      <c r="G22" s="36">
        <v>0</v>
      </c>
      <c r="H22" s="25">
        <f t="shared" ref="H22:H26" si="11">(G22/(1-H$1)-G22)</f>
        <v>0</v>
      </c>
      <c r="I22" s="23"/>
      <c r="J22" s="36">
        <v>0</v>
      </c>
      <c r="K22" s="37">
        <f t="shared" ref="K22:K25" si="12">(J22/(1-K$1)-J22)</f>
        <v>0</v>
      </c>
      <c r="L22" s="23"/>
      <c r="M22" s="36">
        <v>6298777.1500000004</v>
      </c>
      <c r="N22" s="37">
        <v>19223689.98</v>
      </c>
      <c r="O22" s="23"/>
      <c r="P22" s="23">
        <f t="shared" si="7"/>
        <v>6298777.1500000004</v>
      </c>
      <c r="Q22" s="23">
        <f t="shared" si="8"/>
        <v>19223689.98</v>
      </c>
      <c r="R22" s="22">
        <f t="shared" si="9"/>
        <v>25522467.130000003</v>
      </c>
    </row>
    <row r="23" spans="1:18" ht="15" x14ac:dyDescent="0.25">
      <c r="B23" s="18" t="s">
        <v>12</v>
      </c>
      <c r="C23" s="19" t="s">
        <v>39</v>
      </c>
      <c r="D23" s="36">
        <v>110073714.11000001</v>
      </c>
      <c r="E23" s="37">
        <v>422036911.11027598</v>
      </c>
      <c r="F23" s="23"/>
      <c r="G23" s="36">
        <v>108843077.16</v>
      </c>
      <c r="H23" s="25">
        <v>423163727.75888401</v>
      </c>
      <c r="I23" s="23"/>
      <c r="J23" s="36">
        <v>112496184.34999999</v>
      </c>
      <c r="K23" s="37">
        <v>442562264.75639999</v>
      </c>
      <c r="L23" s="23"/>
      <c r="M23" s="36">
        <v>158734298.50999999</v>
      </c>
      <c r="N23" s="42">
        <v>634937194.04000008</v>
      </c>
      <c r="O23" s="23"/>
      <c r="P23" s="23">
        <f t="shared" si="7"/>
        <v>490147274.13</v>
      </c>
      <c r="Q23" s="23">
        <f t="shared" si="8"/>
        <v>1922700097.6655598</v>
      </c>
      <c r="R23" s="22">
        <f t="shared" si="9"/>
        <v>2412847371.7955599</v>
      </c>
    </row>
    <row r="24" spans="1:18" ht="30" x14ac:dyDescent="0.25">
      <c r="B24" s="18"/>
      <c r="C24" s="19" t="s">
        <v>40</v>
      </c>
      <c r="D24" s="36">
        <v>0</v>
      </c>
      <c r="E24" s="37">
        <f t="shared" si="10"/>
        <v>0</v>
      </c>
      <c r="F24" s="23"/>
      <c r="G24" s="36">
        <v>0</v>
      </c>
      <c r="H24" s="25">
        <f t="shared" si="11"/>
        <v>0</v>
      </c>
      <c r="I24" s="23"/>
      <c r="J24" s="36">
        <v>0</v>
      </c>
      <c r="K24" s="37">
        <f t="shared" si="12"/>
        <v>0</v>
      </c>
      <c r="L24" s="23"/>
      <c r="M24" s="36">
        <v>0</v>
      </c>
      <c r="N24" s="37">
        <f t="shared" ref="N24:N26" si="13">(M24/(1-N$1)-M24)</f>
        <v>0</v>
      </c>
      <c r="O24" s="23"/>
      <c r="P24" s="23">
        <f t="shared" si="7"/>
        <v>0</v>
      </c>
      <c r="Q24" s="23">
        <f t="shared" si="8"/>
        <v>0</v>
      </c>
      <c r="R24" s="22">
        <f t="shared" si="9"/>
        <v>0</v>
      </c>
    </row>
    <row r="25" spans="1:18" ht="15" x14ac:dyDescent="0.25">
      <c r="B25" s="18"/>
      <c r="C25" s="19" t="s">
        <v>35</v>
      </c>
      <c r="D25" s="36">
        <v>0</v>
      </c>
      <c r="E25" s="37">
        <f t="shared" si="10"/>
        <v>0</v>
      </c>
      <c r="F25" s="23"/>
      <c r="G25" s="36">
        <v>0</v>
      </c>
      <c r="H25" s="25">
        <f t="shared" si="11"/>
        <v>0</v>
      </c>
      <c r="I25" s="23"/>
      <c r="J25" s="36">
        <v>0</v>
      </c>
      <c r="K25" s="37">
        <f t="shared" si="12"/>
        <v>0</v>
      </c>
      <c r="L25" s="23"/>
      <c r="M25" s="41">
        <v>0</v>
      </c>
      <c r="N25" s="37">
        <f t="shared" si="13"/>
        <v>0</v>
      </c>
      <c r="O25" s="23"/>
      <c r="P25" s="23">
        <f t="shared" si="7"/>
        <v>0</v>
      </c>
      <c r="Q25" s="23">
        <f t="shared" si="8"/>
        <v>0</v>
      </c>
      <c r="R25" s="22">
        <f t="shared" si="9"/>
        <v>0</v>
      </c>
    </row>
    <row r="26" spans="1:18" thickBot="1" x14ac:dyDescent="0.3">
      <c r="B26" s="18"/>
      <c r="C26" s="19" t="s">
        <v>37</v>
      </c>
      <c r="D26" s="38">
        <v>0</v>
      </c>
      <c r="E26" s="39">
        <f t="shared" si="10"/>
        <v>0</v>
      </c>
      <c r="F26" s="23"/>
      <c r="G26" s="38">
        <v>0</v>
      </c>
      <c r="H26" s="27">
        <f t="shared" si="11"/>
        <v>0</v>
      </c>
      <c r="I26" s="23"/>
      <c r="J26" s="38">
        <v>114901054.97</v>
      </c>
      <c r="K26" s="39">
        <f>(J26/(1-K$2)-J26)</f>
        <v>459604219.88000011</v>
      </c>
      <c r="L26" s="23"/>
      <c r="M26" s="38">
        <v>0</v>
      </c>
      <c r="N26" s="39">
        <f t="shared" si="13"/>
        <v>0</v>
      </c>
      <c r="O26" s="23"/>
      <c r="P26" s="29">
        <f t="shared" si="7"/>
        <v>114901054.97</v>
      </c>
      <c r="Q26" s="29">
        <f t="shared" si="8"/>
        <v>459604219.88000011</v>
      </c>
      <c r="R26" s="28">
        <f t="shared" si="9"/>
        <v>574505274.85000014</v>
      </c>
    </row>
    <row r="27" spans="1:18" ht="15" x14ac:dyDescent="0.25">
      <c r="C27" s="15" t="s">
        <v>28</v>
      </c>
      <c r="D27" s="30">
        <f>SUM(D20:D26)</f>
        <v>246401663.59000003</v>
      </c>
      <c r="E27" s="30">
        <f>SUM(E20:E26)</f>
        <v>965299768.94027603</v>
      </c>
      <c r="F27" s="30"/>
      <c r="G27" s="30">
        <f>SUM(G20:G26)</f>
        <v>276295165.94999999</v>
      </c>
      <c r="H27" s="30">
        <f>SUM(H20:H26)</f>
        <v>1077129921.1288838</v>
      </c>
      <c r="I27" s="30"/>
      <c r="J27" s="30">
        <f>SUM(J20:J26)</f>
        <v>367340238.58000004</v>
      </c>
      <c r="K27" s="30">
        <f>SUM(K20:K26)</f>
        <v>1439557385.1563997</v>
      </c>
      <c r="L27" s="30"/>
      <c r="M27" s="30">
        <f>SUM(M20:M26)</f>
        <v>287116560.43000001</v>
      </c>
      <c r="N27" s="30">
        <f>SUM(N20:N26)</f>
        <v>1192041910.0600004</v>
      </c>
      <c r="O27" s="31"/>
      <c r="P27" s="30">
        <f>SUM(P20:P26)</f>
        <v>1177153628.55</v>
      </c>
      <c r="Q27" s="30">
        <f>SUM(Q20:Q26)</f>
        <v>4674028985.2855606</v>
      </c>
      <c r="R27" s="30">
        <f>SUM(R20:R26)</f>
        <v>5851182613.8355608</v>
      </c>
    </row>
    <row r="28" spans="1:18" ht="15" x14ac:dyDescent="0.25">
      <c r="C28" s="1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ht="15" x14ac:dyDescent="0.25">
      <c r="C29" s="1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thickBot="1" x14ac:dyDescent="0.3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15" x14ac:dyDescent="0.25">
      <c r="D31" s="43" t="s">
        <v>23</v>
      </c>
      <c r="E31" s="44"/>
      <c r="F31" s="32"/>
      <c r="G31" s="45" t="s">
        <v>24</v>
      </c>
      <c r="H31" s="46"/>
      <c r="I31" s="32"/>
      <c r="J31" s="45" t="s">
        <v>25</v>
      </c>
      <c r="K31" s="46"/>
      <c r="L31" s="32"/>
      <c r="M31" s="45" t="s">
        <v>26</v>
      </c>
      <c r="N31" s="46"/>
      <c r="O31" s="32"/>
      <c r="P31" s="48" t="s">
        <v>31</v>
      </c>
      <c r="Q31" s="48"/>
      <c r="R31" s="48"/>
    </row>
    <row r="32" spans="1:18" thickBot="1" x14ac:dyDescent="0.3">
      <c r="D32" s="33" t="s">
        <v>21</v>
      </c>
      <c r="E32" s="34" t="s">
        <v>22</v>
      </c>
      <c r="F32" s="32"/>
      <c r="G32" s="33" t="s">
        <v>21</v>
      </c>
      <c r="H32" s="34" t="s">
        <v>22</v>
      </c>
      <c r="I32" s="32"/>
      <c r="J32" s="33" t="s">
        <v>21</v>
      </c>
      <c r="K32" s="34" t="s">
        <v>22</v>
      </c>
      <c r="L32" s="32"/>
      <c r="M32" s="33" t="s">
        <v>21</v>
      </c>
      <c r="N32" s="34" t="s">
        <v>22</v>
      </c>
      <c r="O32" s="32"/>
      <c r="P32" s="35" t="s">
        <v>21</v>
      </c>
      <c r="Q32" s="35" t="s">
        <v>22</v>
      </c>
      <c r="R32" s="35" t="s">
        <v>34</v>
      </c>
    </row>
    <row r="33" spans="3:18" ht="15" x14ac:dyDescent="0.25">
      <c r="C33" s="15" t="s">
        <v>29</v>
      </c>
      <c r="D33" s="40">
        <f>SUM(D27,D14)</f>
        <v>334936983.65000004</v>
      </c>
      <c r="E33" s="40">
        <f>SUM(E27,E14)</f>
        <v>1260293974.58832</v>
      </c>
      <c r="F33" s="31"/>
      <c r="G33" s="40">
        <f>SUM(G27,G14)</f>
        <v>363494645.94</v>
      </c>
      <c r="H33" s="40">
        <f>SUM(H27,H14)</f>
        <v>1366684253.8354478</v>
      </c>
      <c r="I33" s="31"/>
      <c r="J33" s="40">
        <f>SUM(J27,J14)</f>
        <v>450409773.02000004</v>
      </c>
      <c r="K33" s="40">
        <f>SUM(K27,K14)</f>
        <v>1718272174.6730618</v>
      </c>
      <c r="L33" s="31"/>
      <c r="M33" s="40">
        <f>SUM(M27,M14)</f>
        <v>373405646.44</v>
      </c>
      <c r="N33" s="40">
        <f>SUM(N27,N14)</f>
        <v>1478620049.570267</v>
      </c>
      <c r="O33" s="31"/>
      <c r="P33" s="40">
        <f>SUM(P27,P14)</f>
        <v>1522247049.05</v>
      </c>
      <c r="Q33" s="40">
        <f>SUM(Q27,Q14)</f>
        <v>5823870452.6670971</v>
      </c>
      <c r="R33" s="40">
        <f>SUM(R27,R14)</f>
        <v>7346117501.7170973</v>
      </c>
    </row>
    <row r="34" spans="3:18" ht="15.75" customHeight="1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3:18" ht="15.75" customHeight="1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3:18" ht="15.75" customHeight="1" x14ac:dyDescent="0.25"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3:18" ht="15.75" customHeight="1" x14ac:dyDescent="0.25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3:18" ht="15.75" customHeight="1" x14ac:dyDescent="0.25"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3:18" ht="15.75" customHeight="1" x14ac:dyDescent="0.25"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3:18" ht="15.75" customHeight="1" x14ac:dyDescent="0.25"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3:18" ht="15.75" customHeight="1" x14ac:dyDescent="0.25"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3:18" ht="15.75" customHeight="1" x14ac:dyDescent="0.25"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</sheetData>
  <mergeCells count="15">
    <mergeCell ref="D31:E31"/>
    <mergeCell ref="G31:H31"/>
    <mergeCell ref="J31:K31"/>
    <mergeCell ref="M31:N31"/>
    <mergeCell ref="P4:R4"/>
    <mergeCell ref="P18:R18"/>
    <mergeCell ref="P31:R31"/>
    <mergeCell ref="D4:E4"/>
    <mergeCell ref="G4:H4"/>
    <mergeCell ref="J4:K4"/>
    <mergeCell ref="M4:N4"/>
    <mergeCell ref="D18:E18"/>
    <mergeCell ref="G18:H18"/>
    <mergeCell ref="J18:K18"/>
    <mergeCell ref="M18:N18"/>
  </mergeCells>
  <phoneticPr fontId="4" type="noConversion"/>
  <pageMargins left="0.2" right="0.2" top="0.75" bottom="0.25" header="0.3" footer="0.3"/>
  <pageSetup scale="55" orientation="landscape" r:id="rId1"/>
  <headerFooter>
    <oddHeader>&amp;C&amp;"-,Bold"&amp;20&amp;U&amp;F</oddHeader>
  </headerFooter>
  <ignoredErrors>
    <ignoredError sqref="E11 H11 K11 N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Steve R (CHFS DMS)</dc:creator>
  <cp:lastModifiedBy>Bullock, Nichole (CHFS DMS DFM)</cp:lastModifiedBy>
  <cp:lastPrinted>2025-04-08T15:14:35Z</cp:lastPrinted>
  <dcterms:created xsi:type="dcterms:W3CDTF">2025-04-07T13:35:54Z</dcterms:created>
  <dcterms:modified xsi:type="dcterms:W3CDTF">2025-08-25T15:04:41Z</dcterms:modified>
</cp:coreProperties>
</file>